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Chris\Dropbox\My Books\PMS 5e\Problem Solutions\Chapter 04\"/>
    </mc:Choice>
  </mc:AlternateContent>
  <bookViews>
    <workbookView xWindow="408" yWindow="96" windowWidth="8412" windowHeight="4968" firstSheet="1" activeTab="1"/>
  </bookViews>
  <sheets>
    <sheet name="Model_STS" sheetId="10" state="veryHidden" r:id="rId1"/>
    <sheet name="Model" sheetId="13" r:id="rId2"/>
    <sheet name="STS_1" sheetId="15" r:id="rId3"/>
    <sheet name="STS_2" sheetId="14" r:id="rId4"/>
  </sheets>
  <definedNames>
    <definedName name="Available">Model!$F$13:$F$14</definedName>
    <definedName name="Barrels_available">#REF!</definedName>
    <definedName name="Barrels_sold">Model!$B$15:$C$15</definedName>
    <definedName name="Barrels_used">#REF!</definedName>
    <definedName name="Blending_plan" localSheetId="1">Model!$B$13:$C$14</definedName>
    <definedName name="Blending_plan">#REF!</definedName>
    <definedName name="ChartData" localSheetId="2">STS_1!$K$5:$K$14</definedName>
    <definedName name="ChartData" localSheetId="3">STS_2!$K$5:$K$13</definedName>
    <definedName name="InputValues" localSheetId="2">STS_1!$A$5:$A$14</definedName>
    <definedName name="InputValues" localSheetId="3">STS_2!$A$5:$A$13</definedName>
    <definedName name="Leftover">Model!$G$13:$G$14</definedName>
    <definedName name="OutputAddresses" localSheetId="2">STS_1!$B$4</definedName>
    <definedName name="OutputAddresses" localSheetId="3">STS_2!$B$4</definedName>
    <definedName name="OutputValues" localSheetId="2">STS_1!$B$5:$B$14</definedName>
    <definedName name="OutputValues" localSheetId="3">STS_2!$B$5:$B$13</definedName>
    <definedName name="Quality_obtained">Model!$B$19:$C$19</definedName>
    <definedName name="Quality_points_obtained">#REF!</definedName>
    <definedName name="Quality_points_required">#REF!</definedName>
    <definedName name="Quality_required">Model!$B$21:$C$21</definedName>
    <definedName name="Revenue">#REF!</definedName>
    <definedName name="solver_adj" localSheetId="1" hidden="1">Model!$B$13:$C$14</definedName>
    <definedName name="solver_cvg" localSheetId="1" hidden="1">0.0001</definedName>
    <definedName name="solver_drv" localSheetId="1" hidden="1">2</definedName>
    <definedName name="solver_eng" localSheetId="1" hidden="1">2</definedName>
    <definedName name="solver_est" localSheetId="1" hidden="1">1</definedName>
    <definedName name="solver_itr" localSheetId="1" hidden="1">2147483647</definedName>
    <definedName name="solver_lhs1" localSheetId="1" hidden="1">Model!$B$19:$C$19</definedName>
    <definedName name="solver_lhs2" localSheetId="1" hidden="1">Model!$D$13:$D$14</definedName>
    <definedName name="solver_mip" localSheetId="1" hidden="1">2147483647</definedName>
    <definedName name="solver_mni" localSheetId="1" hidden="1">30</definedName>
    <definedName name="solver_mrt" localSheetId="1" hidden="1">0.075</definedName>
    <definedName name="solver_msl" localSheetId="1" hidden="1">2</definedName>
    <definedName name="solver_neg" localSheetId="1" hidden="1">1</definedName>
    <definedName name="solver_nod" localSheetId="1" hidden="1">2147483647</definedName>
    <definedName name="solver_num" localSheetId="1" hidden="1">2</definedName>
    <definedName name="solver_nwt" localSheetId="1" hidden="1">1</definedName>
    <definedName name="solver_opt" localSheetId="1" hidden="1">Model!$B$24</definedName>
    <definedName name="solver_pre" localSheetId="1" hidden="1">0.000001</definedName>
    <definedName name="solver_rbv" localSheetId="1" hidden="1">2</definedName>
    <definedName name="solver_rel1" localSheetId="1" hidden="1">3</definedName>
    <definedName name="solver_rel2" localSheetId="1" hidden="1">1</definedName>
    <definedName name="solver_rhs1" localSheetId="1" hidden="1">Quality_required</definedName>
    <definedName name="solver_rhs2" localSheetId="1" hidden="1">Available</definedName>
    <definedName name="solver_rlx" localSheetId="1" hidden="1">2</definedName>
    <definedName name="solver_rsd" localSheetId="1" hidden="1">0</definedName>
    <definedName name="solver_scl" localSheetId="1" hidden="1">2</definedName>
    <definedName name="solver_sho" localSheetId="1" hidden="1">2</definedName>
    <definedName name="solver_ssz" localSheetId="1" hidden="1">100</definedName>
    <definedName name="solver_tim" localSheetId="1" hidden="1">2147483647</definedName>
    <definedName name="solver_tol" localSheetId="1" hidden="1">0.01</definedName>
    <definedName name="solver_typ" localSheetId="1" hidden="1">1</definedName>
    <definedName name="solver_val" localSheetId="1" hidden="1">0</definedName>
    <definedName name="solver_ver" localSheetId="1" hidden="1">3</definedName>
    <definedName name="Total_revenue">Model!$B$24</definedName>
    <definedName name="Used">Model!$D$13:$D$14</definedName>
  </definedNames>
  <calcPr calcId="152511" iterate="1"/>
</workbook>
</file>

<file path=xl/calcChain.xml><?xml version="1.0" encoding="utf-8"?>
<calcChain xmlns="http://schemas.openxmlformats.org/spreadsheetml/2006/main">
  <c r="C6" i="15" l="1"/>
  <c r="C7" i="15"/>
  <c r="C8" i="15"/>
  <c r="C9" i="15"/>
  <c r="C10" i="15"/>
  <c r="C11" i="15"/>
  <c r="C12" i="15"/>
  <c r="C13" i="15"/>
  <c r="C14" i="15"/>
  <c r="K1" i="15"/>
  <c r="K14" i="15"/>
  <c r="K13" i="15"/>
  <c r="K12" i="15"/>
  <c r="K11" i="15"/>
  <c r="K10" i="15"/>
  <c r="K9" i="15"/>
  <c r="K8" i="15"/>
  <c r="K7" i="15"/>
  <c r="K6" i="15"/>
  <c r="K5" i="15"/>
  <c r="J4" i="15"/>
  <c r="C6" i="14"/>
  <c r="C7" i="14"/>
  <c r="C8" i="14"/>
  <c r="C9" i="14"/>
  <c r="C10" i="14"/>
  <c r="C11" i="14"/>
  <c r="C12" i="14"/>
  <c r="C13" i="14"/>
  <c r="K1" i="14"/>
  <c r="K13" i="14"/>
  <c r="K12" i="14"/>
  <c r="K11" i="14"/>
  <c r="K10" i="14"/>
  <c r="K9" i="14"/>
  <c r="K8" i="14"/>
  <c r="K7" i="14"/>
  <c r="K6" i="14"/>
  <c r="K5" i="14"/>
  <c r="J4" i="14"/>
  <c r="F21" i="13"/>
  <c r="E21" i="13"/>
  <c r="C19" i="13"/>
  <c r="B19" i="13"/>
  <c r="C15" i="13"/>
  <c r="F19" i="13" s="1"/>
  <c r="B15" i="13"/>
  <c r="D14" i="13"/>
  <c r="G14" i="13" s="1"/>
  <c r="D13" i="13"/>
  <c r="G13" i="13" s="1"/>
  <c r="C21" i="13" l="1"/>
  <c r="B24" i="13"/>
  <c r="E19" i="13"/>
  <c r="B21" i="13"/>
</calcChain>
</file>

<file path=xl/comments1.xml><?xml version="1.0" encoding="utf-8"?>
<comments xmlns="http://schemas.openxmlformats.org/spreadsheetml/2006/main">
  <authors>
    <author>Chris</author>
  </authors>
  <commentList>
    <comment ref="B5" authorId="0" shapeId="0">
      <text>
        <r>
          <rPr>
            <sz val="9"/>
            <color indexed="81"/>
            <rFont val="Tahoma"/>
            <family val="2"/>
          </rPr>
          <t>Solver found a solution. All constraints and optimality conditions are satisfied.</t>
        </r>
      </text>
    </comment>
    <comment ref="B6" authorId="0" shapeId="0">
      <text>
        <r>
          <rPr>
            <sz val="9"/>
            <color indexed="81"/>
            <rFont val="Tahoma"/>
            <family val="2"/>
          </rPr>
          <t>Solver found a solution. All constraints and optimality conditions are satisfied.</t>
        </r>
      </text>
    </comment>
    <comment ref="B7" authorId="0" shapeId="0">
      <text>
        <r>
          <rPr>
            <sz val="9"/>
            <color indexed="81"/>
            <rFont val="Tahoma"/>
            <family val="2"/>
          </rPr>
          <t>Solver found a solution. All constraints and optimality conditions are satisfied.</t>
        </r>
      </text>
    </comment>
    <comment ref="B8" authorId="0" shapeId="0">
      <text>
        <r>
          <rPr>
            <sz val="9"/>
            <color indexed="81"/>
            <rFont val="Tahoma"/>
            <family val="2"/>
          </rPr>
          <t>Solver found a solution. All constraints and optimality conditions are satisfied.</t>
        </r>
      </text>
    </comment>
    <comment ref="B9" authorId="0" shapeId="0">
      <text>
        <r>
          <rPr>
            <sz val="9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0" authorId="0" shapeId="0">
      <text>
        <r>
          <rPr>
            <sz val="9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1" authorId="0" shapeId="0">
      <text>
        <r>
          <rPr>
            <sz val="9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2" authorId="0" shapeId="0">
      <text>
        <r>
          <rPr>
            <sz val="9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3" authorId="0" shapeId="0">
      <text>
        <r>
          <rPr>
            <sz val="9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4" authorId="0" shapeId="0">
      <text>
        <r>
          <rPr>
            <sz val="9"/>
            <color indexed="81"/>
            <rFont val="Tahoma"/>
            <family val="2"/>
          </rPr>
          <t>Solver found a solution. All constraints and optimality conditions are satisfied.</t>
        </r>
      </text>
    </comment>
  </commentList>
</comments>
</file>

<file path=xl/comments2.xml><?xml version="1.0" encoding="utf-8"?>
<comments xmlns="http://schemas.openxmlformats.org/spreadsheetml/2006/main">
  <authors>
    <author>Chris</author>
  </authors>
  <commentList>
    <comment ref="B5" authorId="0" shapeId="0">
      <text>
        <r>
          <rPr>
            <sz val="9"/>
            <color indexed="81"/>
            <rFont val="Tahoma"/>
            <family val="2"/>
          </rPr>
          <t>Solver found a solution. All constraints and optimality conditions are satisfied.</t>
        </r>
      </text>
    </comment>
    <comment ref="B6" authorId="0" shapeId="0">
      <text>
        <r>
          <rPr>
            <sz val="9"/>
            <color indexed="81"/>
            <rFont val="Tahoma"/>
            <family val="2"/>
          </rPr>
          <t>Solver found a solution. All constraints and optimality conditions are satisfied.</t>
        </r>
      </text>
    </comment>
    <comment ref="B7" authorId="0" shapeId="0">
      <text>
        <r>
          <rPr>
            <sz val="9"/>
            <color indexed="81"/>
            <rFont val="Tahoma"/>
            <family val="2"/>
          </rPr>
          <t>Solver found a solution. All constraints and optimality conditions are satisfied.</t>
        </r>
      </text>
    </comment>
    <comment ref="B8" authorId="0" shapeId="0">
      <text>
        <r>
          <rPr>
            <sz val="9"/>
            <color indexed="81"/>
            <rFont val="Tahoma"/>
            <family val="2"/>
          </rPr>
          <t>Solver found a solution. All constraints and optimality conditions are satisfied.</t>
        </r>
      </text>
    </comment>
    <comment ref="B9" authorId="0" shapeId="0">
      <text>
        <r>
          <rPr>
            <sz val="9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0" authorId="0" shapeId="0">
      <text>
        <r>
          <rPr>
            <sz val="9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1" authorId="0" shapeId="0">
      <text>
        <r>
          <rPr>
            <sz val="9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2" authorId="0" shapeId="0">
      <text>
        <r>
          <rPr>
            <sz val="9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3" authorId="0" shapeId="0">
      <text>
        <r>
          <rPr>
            <sz val="9"/>
            <color indexed="81"/>
            <rFont val="Tahoma"/>
            <family val="2"/>
          </rPr>
          <t>Solver found a solution. All constraints and optimality conditions are satisfied.</t>
        </r>
      </text>
    </comment>
  </commentList>
</comments>
</file>

<file path=xl/sharedStrings.xml><?xml version="1.0" encoding="utf-8"?>
<sst xmlns="http://schemas.openxmlformats.org/spreadsheetml/2006/main" count="68" uniqueCount="46">
  <si>
    <t>Gasoline</t>
  </si>
  <si>
    <t>Heating oil</t>
  </si>
  <si>
    <t>Crude oil 1</t>
  </si>
  <si>
    <t>Crude oil 2</t>
  </si>
  <si>
    <t>&lt;=</t>
  </si>
  <si>
    <t>Barrels sold</t>
  </si>
  <si>
    <t>&gt;=</t>
  </si>
  <si>
    <t>Increase</t>
  </si>
  <si>
    <t>Blending_plan</t>
  </si>
  <si>
    <t>Objective to maximize</t>
  </si>
  <si>
    <t>Oneway analysis for Solver model in Model worksheet</t>
  </si>
  <si>
    <t>Data for chart</t>
  </si>
  <si>
    <t>Oil blending model</t>
  </si>
  <si>
    <t>Range names used</t>
  </si>
  <si>
    <t>Available</t>
  </si>
  <si>
    <t>=Model!$F$13:$F$14</t>
  </si>
  <si>
    <t>Properties of crude oil inputs</t>
  </si>
  <si>
    <t>Value per barrel</t>
  </si>
  <si>
    <t>Quality level</t>
  </si>
  <si>
    <t>Barrels_sold</t>
  </si>
  <si>
    <t>=Model!$B$15:$C$15</t>
  </si>
  <si>
    <t>=Model!$B$13:$C$14</t>
  </si>
  <si>
    <t>Leftover</t>
  </si>
  <si>
    <t>=Model!$G$13:$G$14</t>
  </si>
  <si>
    <t>Quality_obtained</t>
  </si>
  <si>
    <t>=Model!$B$19:$C$19</t>
  </si>
  <si>
    <t>Properties of outputs</t>
  </si>
  <si>
    <t>Quality_required</t>
  </si>
  <si>
    <t>=Model!$B$21:$C$21</t>
  </si>
  <si>
    <t>Selling price per barrel</t>
  </si>
  <si>
    <t>Total_revenue</t>
  </si>
  <si>
    <t>=Model!$B$24</t>
  </si>
  <si>
    <t>Required quality level</t>
  </si>
  <si>
    <t>Used</t>
  </si>
  <si>
    <t>=Model!$D$13:$D$14</t>
  </si>
  <si>
    <t>Blending plan (barrels of crude in each output)</t>
  </si>
  <si>
    <t>Quality constraints with cleared denominators</t>
  </si>
  <si>
    <t>Quality constraints in "intuitive" form</t>
  </si>
  <si>
    <t>Quality obtained</t>
  </si>
  <si>
    <t>Quality required</t>
  </si>
  <si>
    <t>Total revenue</t>
  </si>
  <si>
    <t>$B$24</t>
  </si>
  <si>
    <t>Crude 2 available (cell $F$14) values along side, output cell(s) along top</t>
  </si>
  <si>
    <t>$F$13</t>
  </si>
  <si>
    <t>Crude 1 available</t>
  </si>
  <si>
    <t>Crude 1 available (cell $F$13) values along side, output cell(s) along top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</si>
</sst>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5" formatCode="&quot;$&quot;#,##0"/>
  </numFmts>
  <fonts count="7" x14ac:knownFonts="1">
    <font>
      <sz val="11"/>
      <name val="Calibri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</font>
    <font>
      <sz val="11"/>
      <color rgb="FFFFFFFF"/>
      <name val="Calibri"/>
      <family val="2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9">
    <xf numFmtId="0" fontId="0" fillId="0" borderId="0" xfId="0"/>
    <xf numFmtId="0" fontId="3" fillId="0" borderId="0" xfId="0" applyFont="1"/>
    <xf numFmtId="49" fontId="0" fillId="0" borderId="0" xfId="0" applyNumberFormat="1"/>
    <xf numFmtId="0" fontId="0" fillId="0" borderId="0" xfId="0" applyNumberFormat="1"/>
    <xf numFmtId="0" fontId="0" fillId="0" borderId="0" xfId="0" applyAlignment="1">
      <alignment horizontal="right" textRotation="90"/>
    </xf>
    <xf numFmtId="0" fontId="0" fillId="3" borderId="0" xfId="0" applyFill="1" applyAlignment="1">
      <alignment horizontal="right" textRotation="90"/>
    </xf>
    <xf numFmtId="0" fontId="4" fillId="0" borderId="0" xfId="0" applyFont="1"/>
    <xf numFmtId="0" fontId="5" fillId="0" borderId="0" xfId="2" applyFont="1"/>
    <xf numFmtId="0" fontId="1" fillId="0" borderId="0" xfId="2"/>
    <xf numFmtId="0" fontId="1" fillId="0" borderId="0" xfId="2" applyAlignment="1">
      <alignment horizontal="right"/>
    </xf>
    <xf numFmtId="165" fontId="1" fillId="2" borderId="0" xfId="2" applyNumberFormat="1" applyFill="1"/>
    <xf numFmtId="0" fontId="1" fillId="2" borderId="0" xfId="2" applyFill="1"/>
    <xf numFmtId="0" fontId="1" fillId="4" borderId="0" xfId="2" applyFill="1"/>
    <xf numFmtId="0" fontId="1" fillId="0" borderId="0" xfId="2" applyAlignment="1">
      <alignment horizontal="center"/>
    </xf>
    <xf numFmtId="165" fontId="1" fillId="5" borderId="0" xfId="2" applyNumberFormat="1" applyFill="1"/>
    <xf numFmtId="165" fontId="0" fillId="0" borderId="1" xfId="0" applyNumberFormat="1" applyBorder="1"/>
    <xf numFmtId="165" fontId="0" fillId="0" borderId="2" xfId="0" applyNumberFormat="1" applyBorder="1"/>
    <xf numFmtId="165" fontId="0" fillId="0" borderId="3" xfId="0" applyNumberFormat="1" applyBorder="1"/>
    <xf numFmtId="165" fontId="0" fillId="0" borderId="0" xfId="0" applyNumberFormat="1"/>
  </cellXfs>
  <cellStyles count="3">
    <cellStyle name="Normal" xfId="0" builtinId="0" customBuiltin="1"/>
    <cellStyle name="Normal 2" xfId="1"/>
    <cellStyle name="Normal 3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STS_1!$K$1</c:f>
          <c:strCache>
            <c:ptCount val="1"/>
            <c:pt idx="0">
              <c:v>Sensitivity of Total_revenue to Crude 1 available</c:v>
            </c:pt>
          </c:strCache>
        </c:strRef>
      </c:tx>
      <c:layout/>
      <c:overlay val="0"/>
      <c:txPr>
        <a:bodyPr/>
        <a:lstStyle/>
        <a:p>
          <a:pPr>
            <a:defRPr sz="1400"/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cat>
            <c:numRef>
              <c:f>STS_1!$A$5:$A$14</c:f>
              <c:numCache>
                <c:formatCode>General</c:formatCode>
                <c:ptCount val="10"/>
                <c:pt idx="0">
                  <c:v>5000</c:v>
                </c:pt>
                <c:pt idx="1">
                  <c:v>10000</c:v>
                </c:pt>
                <c:pt idx="2">
                  <c:v>15000</c:v>
                </c:pt>
                <c:pt idx="3">
                  <c:v>20000</c:v>
                </c:pt>
                <c:pt idx="4">
                  <c:v>25000</c:v>
                </c:pt>
                <c:pt idx="5">
                  <c:v>30000</c:v>
                </c:pt>
                <c:pt idx="6">
                  <c:v>35000</c:v>
                </c:pt>
                <c:pt idx="7">
                  <c:v>40000</c:v>
                </c:pt>
                <c:pt idx="8">
                  <c:v>45000</c:v>
                </c:pt>
                <c:pt idx="9">
                  <c:v>50000</c:v>
                </c:pt>
              </c:numCache>
            </c:numRef>
          </c:cat>
          <c:val>
            <c:numRef>
              <c:f>STS_1!$K$5:$K$14</c:f>
              <c:numCache>
                <c:formatCode>General</c:formatCode>
                <c:ptCount val="10"/>
                <c:pt idx="0">
                  <c:v>975000</c:v>
                </c:pt>
                <c:pt idx="1">
                  <c:v>1425000</c:v>
                </c:pt>
                <c:pt idx="2">
                  <c:v>1875000</c:v>
                </c:pt>
                <c:pt idx="3">
                  <c:v>2250000</c:v>
                </c:pt>
                <c:pt idx="4">
                  <c:v>2625000</c:v>
                </c:pt>
                <c:pt idx="5">
                  <c:v>3000000</c:v>
                </c:pt>
                <c:pt idx="6">
                  <c:v>3375000</c:v>
                </c:pt>
                <c:pt idx="7">
                  <c:v>3750000</c:v>
                </c:pt>
                <c:pt idx="8">
                  <c:v>4125000</c:v>
                </c:pt>
                <c:pt idx="9">
                  <c:v>4500000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88372824"/>
        <c:axId val="588375960"/>
      </c:lineChart>
      <c:catAx>
        <c:axId val="5883728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Crude 1 available ($F$13)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588375960"/>
        <c:crosses val="autoZero"/>
        <c:auto val="1"/>
        <c:lblAlgn val="ctr"/>
        <c:lblOffset val="100"/>
        <c:noMultiLvlLbl val="0"/>
      </c:catAx>
      <c:valAx>
        <c:axId val="58837596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8837282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STS_2!$K$1</c:f>
          <c:strCache>
            <c:ptCount val="1"/>
            <c:pt idx="0">
              <c:v>Sensitivity of Total_revenue to Crude 2 available</c:v>
            </c:pt>
          </c:strCache>
        </c:strRef>
      </c:tx>
      <c:layout/>
      <c:overlay val="0"/>
      <c:txPr>
        <a:bodyPr/>
        <a:lstStyle/>
        <a:p>
          <a:pPr>
            <a:defRPr sz="1400"/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cat>
            <c:numRef>
              <c:f>STS_2!$A$5:$A$13</c:f>
              <c:numCache>
                <c:formatCode>General</c:formatCode>
                <c:ptCount val="9"/>
                <c:pt idx="0">
                  <c:v>10000</c:v>
                </c:pt>
                <c:pt idx="1">
                  <c:v>15000</c:v>
                </c:pt>
                <c:pt idx="2">
                  <c:v>20000</c:v>
                </c:pt>
                <c:pt idx="3">
                  <c:v>25000</c:v>
                </c:pt>
                <c:pt idx="4">
                  <c:v>30000</c:v>
                </c:pt>
                <c:pt idx="5">
                  <c:v>35000</c:v>
                </c:pt>
                <c:pt idx="6">
                  <c:v>40000</c:v>
                </c:pt>
                <c:pt idx="7">
                  <c:v>45000</c:v>
                </c:pt>
                <c:pt idx="8">
                  <c:v>50000</c:v>
                </c:pt>
              </c:numCache>
            </c:numRef>
          </c:cat>
          <c:val>
            <c:numRef>
              <c:f>STS_2!$K$5:$K$13</c:f>
              <c:numCache>
                <c:formatCode>General</c:formatCode>
                <c:ptCount val="9"/>
                <c:pt idx="0">
                  <c:v>975000</c:v>
                </c:pt>
                <c:pt idx="1">
                  <c:v>1237500</c:v>
                </c:pt>
                <c:pt idx="2">
                  <c:v>1500000</c:v>
                </c:pt>
                <c:pt idx="3">
                  <c:v>1750000</c:v>
                </c:pt>
                <c:pt idx="4">
                  <c:v>2000000</c:v>
                </c:pt>
                <c:pt idx="5">
                  <c:v>2250000</c:v>
                </c:pt>
                <c:pt idx="6">
                  <c:v>2500000</c:v>
                </c:pt>
                <c:pt idx="7">
                  <c:v>2750000</c:v>
                </c:pt>
                <c:pt idx="8">
                  <c:v>3000000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93416144"/>
        <c:axId val="593407912"/>
      </c:lineChart>
      <c:catAx>
        <c:axId val="5934161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Crude 2 available ($F$14)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593407912"/>
        <c:crosses val="autoZero"/>
        <c:auto val="1"/>
        <c:lblAlgn val="ctr"/>
        <c:lblOffset val="100"/>
        <c:noMultiLvlLbl val="0"/>
      </c:catAx>
      <c:valAx>
        <c:axId val="59340791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9341614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15</xdr:row>
      <xdr:rowOff>106680</xdr:rowOff>
    </xdr:from>
    <xdr:to>
      <xdr:col>18</xdr:col>
      <xdr:colOff>0</xdr:colOff>
      <xdr:row>31</xdr:row>
      <xdr:rowOff>38100</xdr:rowOff>
    </xdr:to>
    <xdr:graphicFrame macro="">
      <xdr:nvGraphicFramePr>
        <xdr:cNvPr id="2" name="STS_4_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3</xdr:row>
      <xdr:rowOff>22860</xdr:rowOff>
    </xdr:from>
    <xdr:to>
      <xdr:col>16</xdr:col>
      <xdr:colOff>0</xdr:colOff>
      <xdr:row>3</xdr:row>
      <xdr:rowOff>784860</xdr:rowOff>
    </xdr:to>
    <xdr:sp macro="" textlink="">
      <xdr:nvSpPr>
        <xdr:cNvPr id="3" name="TextBox 2"/>
        <xdr:cNvSpPr txBox="1"/>
      </xdr:nvSpPr>
      <xdr:spPr>
        <a:xfrm>
          <a:off x="7315200" y="571500"/>
          <a:ext cx="2438400" cy="7620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/>
        <a:lstStyle/>
        <a:p>
          <a:r>
            <a:rPr lang="en-US" sz="1100"/>
            <a:t>When you select an output from the dropdown list in cell $K$4, the chart will adapt to that output.</a:t>
          </a:r>
        </a:p>
      </xdr:txBody>
    </xdr:sp>
    <xdr:clientData/>
  </xdr:twoCellAnchor>
  <xdr:twoCellAnchor>
    <xdr:from>
      <xdr:col>4</xdr:col>
      <xdr:colOff>0</xdr:colOff>
      <xdr:row>5</xdr:row>
      <xdr:rowOff>0</xdr:rowOff>
    </xdr:from>
    <xdr:to>
      <xdr:col>8</xdr:col>
      <xdr:colOff>350520</xdr:colOff>
      <xdr:row>11</xdr:row>
      <xdr:rowOff>30480</xdr:rowOff>
    </xdr:to>
    <xdr:sp macro="" textlink="">
      <xdr:nvSpPr>
        <xdr:cNvPr id="4" name="TextBox 3"/>
        <xdr:cNvSpPr txBox="1"/>
      </xdr:nvSpPr>
      <xdr:spPr>
        <a:xfrm>
          <a:off x="2506980" y="1607820"/>
          <a:ext cx="2788920" cy="1127760"/>
        </a:xfrm>
        <a:prstGeom prst="roundRect">
          <a:avLst/>
        </a:prstGeom>
        <a:solidFill>
          <a:schemeClr val="bg1">
            <a:lumMod val="85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="horz" rtlCol="0" anchor="t"/>
        <a:lstStyle/>
        <a:p>
          <a:r>
            <a:rPr lang="en-US" sz="1100"/>
            <a:t>The "increase" columns</a:t>
          </a:r>
          <a:r>
            <a:rPr lang="en-US" sz="1100" baseline="0"/>
            <a:t> on this sheet and the next sheet</a:t>
          </a:r>
          <a:r>
            <a:rPr lang="en-US" sz="1100"/>
            <a:t> indicate the shadow prices (per 5000 barrel increases). Clearly, they decrease as more barrels are available, i.e., each extra 5000 barrels is worth less. 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14</xdr:row>
      <xdr:rowOff>99060</xdr:rowOff>
    </xdr:from>
    <xdr:to>
      <xdr:col>18</xdr:col>
      <xdr:colOff>0</xdr:colOff>
      <xdr:row>30</xdr:row>
      <xdr:rowOff>30480</xdr:rowOff>
    </xdr:to>
    <xdr:graphicFrame macro="">
      <xdr:nvGraphicFramePr>
        <xdr:cNvPr id="2" name="STS_3_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3</xdr:row>
      <xdr:rowOff>22860</xdr:rowOff>
    </xdr:from>
    <xdr:to>
      <xdr:col>16</xdr:col>
      <xdr:colOff>0</xdr:colOff>
      <xdr:row>3</xdr:row>
      <xdr:rowOff>784860</xdr:rowOff>
    </xdr:to>
    <xdr:sp macro="" textlink="">
      <xdr:nvSpPr>
        <xdr:cNvPr id="3" name="TextBox 2"/>
        <xdr:cNvSpPr txBox="1"/>
      </xdr:nvSpPr>
      <xdr:spPr>
        <a:xfrm>
          <a:off x="7315200" y="571500"/>
          <a:ext cx="2438400" cy="7620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/>
        <a:lstStyle/>
        <a:p>
          <a:r>
            <a:rPr lang="en-US" sz="1100"/>
            <a:t>When you select an output from the dropdown list in cell $K$4, the chart will adapt to that output.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B15"/>
  <sheetViews>
    <sheetView workbookViewId="0"/>
  </sheetViews>
  <sheetFormatPr defaultRowHeight="14.4" x14ac:dyDescent="0.3"/>
  <sheetData>
    <row r="1" spans="1:2" x14ac:dyDescent="0.3">
      <c r="A1">
        <v>1</v>
      </c>
    </row>
    <row r="2" spans="1:2" x14ac:dyDescent="0.3">
      <c r="A2" t="s">
        <v>43</v>
      </c>
    </row>
    <row r="3" spans="1:2" x14ac:dyDescent="0.3">
      <c r="A3">
        <v>1</v>
      </c>
    </row>
    <row r="4" spans="1:2" x14ac:dyDescent="0.3">
      <c r="A4">
        <v>5000</v>
      </c>
    </row>
    <row r="5" spans="1:2" x14ac:dyDescent="0.3">
      <c r="A5">
        <v>50000</v>
      </c>
    </row>
    <row r="6" spans="1:2" x14ac:dyDescent="0.3">
      <c r="A6">
        <v>5000</v>
      </c>
    </row>
    <row r="8" spans="1:2" x14ac:dyDescent="0.3">
      <c r="A8" s="2"/>
      <c r="B8" s="2"/>
    </row>
    <row r="9" spans="1:2" x14ac:dyDescent="0.3">
      <c r="A9" t="s">
        <v>41</v>
      </c>
    </row>
    <row r="10" spans="1:2" x14ac:dyDescent="0.3">
      <c r="A10" t="s">
        <v>44</v>
      </c>
    </row>
    <row r="15" spans="1:2" x14ac:dyDescent="0.3">
      <c r="B15" s="2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tabSelected="1" workbookViewId="0"/>
  </sheetViews>
  <sheetFormatPr defaultRowHeight="14.4" x14ac:dyDescent="0.3"/>
  <cols>
    <col min="1" max="1" width="27.33203125" style="8" bestFit="1" customWidth="1"/>
    <col min="2" max="2" width="15.44140625" style="8" bestFit="1" customWidth="1"/>
    <col min="3" max="3" width="12.33203125" style="8" bestFit="1" customWidth="1"/>
    <col min="4" max="5" width="8.88671875" style="8"/>
    <col min="6" max="6" width="16.33203125" style="8" customWidth="1"/>
    <col min="7" max="7" width="8.88671875" style="8"/>
    <col min="8" max="8" width="10.6640625" style="8" customWidth="1"/>
    <col min="9" max="16384" width="8.88671875" style="8"/>
  </cols>
  <sheetData>
    <row r="1" spans="1:7" x14ac:dyDescent="0.3">
      <c r="A1" s="7" t="s">
        <v>12</v>
      </c>
      <c r="F1" s="7" t="s">
        <v>13</v>
      </c>
    </row>
    <row r="2" spans="1:7" x14ac:dyDescent="0.3">
      <c r="F2" s="8" t="s">
        <v>14</v>
      </c>
      <c r="G2" s="8" t="s">
        <v>15</v>
      </c>
    </row>
    <row r="3" spans="1:7" x14ac:dyDescent="0.3">
      <c r="A3" s="7" t="s">
        <v>16</v>
      </c>
      <c r="B3" s="9" t="s">
        <v>17</v>
      </c>
      <c r="C3" s="9" t="s">
        <v>18</v>
      </c>
      <c r="F3" s="8" t="s">
        <v>19</v>
      </c>
      <c r="G3" s="8" t="s">
        <v>20</v>
      </c>
    </row>
    <row r="4" spans="1:7" x14ac:dyDescent="0.3">
      <c r="A4" s="8" t="s">
        <v>2</v>
      </c>
      <c r="B4" s="10">
        <v>65</v>
      </c>
      <c r="C4" s="11">
        <v>10</v>
      </c>
      <c r="F4" s="8" t="s">
        <v>8</v>
      </c>
      <c r="G4" s="8" t="s">
        <v>21</v>
      </c>
    </row>
    <row r="5" spans="1:7" x14ac:dyDescent="0.3">
      <c r="A5" s="8" t="s">
        <v>3</v>
      </c>
      <c r="B5" s="10">
        <v>50</v>
      </c>
      <c r="C5" s="11">
        <v>5</v>
      </c>
      <c r="F5" s="8" t="s">
        <v>22</v>
      </c>
      <c r="G5" s="8" t="s">
        <v>23</v>
      </c>
    </row>
    <row r="6" spans="1:7" x14ac:dyDescent="0.3">
      <c r="F6" s="8" t="s">
        <v>24</v>
      </c>
      <c r="G6" s="8" t="s">
        <v>25</v>
      </c>
    </row>
    <row r="7" spans="1:7" x14ac:dyDescent="0.3">
      <c r="A7" s="7" t="s">
        <v>26</v>
      </c>
      <c r="B7" s="9" t="s">
        <v>0</v>
      </c>
      <c r="C7" s="9" t="s">
        <v>1</v>
      </c>
      <c r="F7" s="8" t="s">
        <v>27</v>
      </c>
      <c r="G7" s="8" t="s">
        <v>28</v>
      </c>
    </row>
    <row r="8" spans="1:7" x14ac:dyDescent="0.3">
      <c r="A8" s="8" t="s">
        <v>29</v>
      </c>
      <c r="B8" s="10">
        <v>75</v>
      </c>
      <c r="C8" s="10">
        <v>60</v>
      </c>
      <c r="F8" s="8" t="s">
        <v>30</v>
      </c>
      <c r="G8" s="8" t="s">
        <v>31</v>
      </c>
    </row>
    <row r="9" spans="1:7" x14ac:dyDescent="0.3">
      <c r="A9" s="8" t="s">
        <v>32</v>
      </c>
      <c r="B9" s="11">
        <v>8</v>
      </c>
      <c r="C9" s="11">
        <v>6</v>
      </c>
      <c r="F9" s="8" t="s">
        <v>33</v>
      </c>
      <c r="G9" s="8" t="s">
        <v>34</v>
      </c>
    </row>
    <row r="11" spans="1:7" x14ac:dyDescent="0.3">
      <c r="A11" s="7" t="s">
        <v>35</v>
      </c>
    </row>
    <row r="12" spans="1:7" x14ac:dyDescent="0.3">
      <c r="B12" s="9" t="s">
        <v>0</v>
      </c>
      <c r="C12" s="9" t="s">
        <v>1</v>
      </c>
      <c r="D12" s="9" t="s">
        <v>33</v>
      </c>
      <c r="E12" s="9"/>
      <c r="F12" s="9" t="s">
        <v>14</v>
      </c>
      <c r="G12" s="9" t="s">
        <v>22</v>
      </c>
    </row>
    <row r="13" spans="1:7" x14ac:dyDescent="0.3">
      <c r="A13" s="8" t="s">
        <v>2</v>
      </c>
      <c r="B13" s="12">
        <v>3000</v>
      </c>
      <c r="C13" s="12">
        <v>2000</v>
      </c>
      <c r="D13" s="8">
        <f t="shared" ref="D13:D14" si="0">SUM(B13:C13)</f>
        <v>5000</v>
      </c>
      <c r="E13" s="13" t="s">
        <v>4</v>
      </c>
      <c r="F13" s="11">
        <v>5000</v>
      </c>
      <c r="G13" s="8">
        <f>F13-D13</f>
        <v>0</v>
      </c>
    </row>
    <row r="14" spans="1:7" x14ac:dyDescent="0.3">
      <c r="A14" s="8" t="s">
        <v>3</v>
      </c>
      <c r="B14" s="12">
        <v>2000</v>
      </c>
      <c r="C14" s="12">
        <v>8000</v>
      </c>
      <c r="D14" s="8">
        <f t="shared" si="0"/>
        <v>10000</v>
      </c>
      <c r="E14" s="13" t="s">
        <v>4</v>
      </c>
      <c r="F14" s="11">
        <v>10000</v>
      </c>
      <c r="G14" s="8">
        <f>F14-D14</f>
        <v>0</v>
      </c>
    </row>
    <row r="15" spans="1:7" x14ac:dyDescent="0.3">
      <c r="A15" s="8" t="s">
        <v>5</v>
      </c>
      <c r="B15" s="8">
        <f t="shared" ref="B15:C15" si="1">SUM(B13:B14)</f>
        <v>5000</v>
      </c>
      <c r="C15" s="8">
        <f t="shared" si="1"/>
        <v>10000</v>
      </c>
    </row>
    <row r="17" spans="1:6" x14ac:dyDescent="0.3">
      <c r="A17" s="7" t="s">
        <v>36</v>
      </c>
      <c r="E17" s="7" t="s">
        <v>37</v>
      </c>
    </row>
    <row r="18" spans="1:6" x14ac:dyDescent="0.3">
      <c r="B18" s="9" t="s">
        <v>0</v>
      </c>
      <c r="C18" s="9" t="s">
        <v>1</v>
      </c>
      <c r="E18" s="9" t="s">
        <v>0</v>
      </c>
      <c r="F18" s="9" t="s">
        <v>1</v>
      </c>
    </row>
    <row r="19" spans="1:6" x14ac:dyDescent="0.3">
      <c r="A19" s="8" t="s">
        <v>38</v>
      </c>
      <c r="B19" s="8">
        <f>SUMPRODUCT(B13:B14,$C$4:$C$5)</f>
        <v>40000</v>
      </c>
      <c r="C19" s="8">
        <f>SUMPRODUCT(C13:C14,$C$4:$C$5)</f>
        <v>60000</v>
      </c>
      <c r="E19" s="8">
        <f>SUMPRODUCT(B13:B14,$C$4:$C$5)/B15</f>
        <v>8</v>
      </c>
      <c r="F19" s="8">
        <f>SUMPRODUCT(C13:C14,$C$4:$C$5)/C15</f>
        <v>6</v>
      </c>
    </row>
    <row r="20" spans="1:6" x14ac:dyDescent="0.3">
      <c r="B20" s="9" t="s">
        <v>6</v>
      </c>
      <c r="C20" s="9" t="s">
        <v>6</v>
      </c>
      <c r="E20" s="9" t="s">
        <v>6</v>
      </c>
      <c r="F20" s="9" t="s">
        <v>6</v>
      </c>
    </row>
    <row r="21" spans="1:6" x14ac:dyDescent="0.3">
      <c r="A21" s="8" t="s">
        <v>39</v>
      </c>
      <c r="B21" s="8">
        <f>B9*B15</f>
        <v>40000</v>
      </c>
      <c r="C21" s="8">
        <f>C9*C15</f>
        <v>60000</v>
      </c>
      <c r="E21" s="8">
        <f>B9</f>
        <v>8</v>
      </c>
      <c r="F21" s="8">
        <f>C9</f>
        <v>6</v>
      </c>
    </row>
    <row r="23" spans="1:6" x14ac:dyDescent="0.3">
      <c r="A23" s="7" t="s">
        <v>9</v>
      </c>
    </row>
    <row r="24" spans="1:6" x14ac:dyDescent="0.3">
      <c r="A24" s="8" t="s">
        <v>40</v>
      </c>
      <c r="B24" s="14">
        <f>SUMPRODUCT(B15:C15,B8:C8)+SUMPRODUCT(G13:G14,B4:B5)</f>
        <v>975000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14"/>
  <sheetViews>
    <sheetView workbookViewId="0"/>
  </sheetViews>
  <sheetFormatPr defaultRowHeight="14.4" x14ac:dyDescent="0.3"/>
  <cols>
    <col min="2" max="2" width="9.88671875" bestFit="1" customWidth="1"/>
  </cols>
  <sheetData>
    <row r="1" spans="1:11" x14ac:dyDescent="0.3">
      <c r="A1" s="1" t="s">
        <v>10</v>
      </c>
      <c r="K1" s="6" t="str">
        <f>CONCATENATE("Sensitivity of ",$K$4," to ","Crude 1 available")</f>
        <v>Sensitivity of Total_revenue to Crude 1 available</v>
      </c>
    </row>
    <row r="3" spans="1:11" x14ac:dyDescent="0.3">
      <c r="A3" t="s">
        <v>45</v>
      </c>
      <c r="K3" t="s">
        <v>11</v>
      </c>
    </row>
    <row r="4" spans="1:11" ht="69" x14ac:dyDescent="0.3">
      <c r="B4" s="4" t="s">
        <v>30</v>
      </c>
      <c r="C4" s="4" t="s">
        <v>7</v>
      </c>
      <c r="J4" s="6">
        <f>MATCH($K$4,OutputAddresses,0)</f>
        <v>1</v>
      </c>
      <c r="K4" s="5" t="s">
        <v>30</v>
      </c>
    </row>
    <row r="5" spans="1:11" x14ac:dyDescent="0.3">
      <c r="A5" s="3">
        <v>5000</v>
      </c>
      <c r="B5" s="15">
        <v>975000</v>
      </c>
      <c r="K5">
        <f>INDEX(OutputValues,1,$J$4)</f>
        <v>975000</v>
      </c>
    </row>
    <row r="6" spans="1:11" x14ac:dyDescent="0.3">
      <c r="A6" s="3">
        <v>10000</v>
      </c>
      <c r="B6" s="16">
        <v>1425000</v>
      </c>
      <c r="C6" s="18">
        <f t="shared" ref="C6:C14" si="0">B6-B5</f>
        <v>450000</v>
      </c>
      <c r="K6">
        <f>INDEX(OutputValues,2,$J$4)</f>
        <v>1425000</v>
      </c>
    </row>
    <row r="7" spans="1:11" x14ac:dyDescent="0.3">
      <c r="A7" s="3">
        <v>15000</v>
      </c>
      <c r="B7" s="16">
        <v>1875000</v>
      </c>
      <c r="C7" s="18">
        <f t="shared" si="0"/>
        <v>450000</v>
      </c>
      <c r="K7">
        <f>INDEX(OutputValues,3,$J$4)</f>
        <v>1875000</v>
      </c>
    </row>
    <row r="8" spans="1:11" x14ac:dyDescent="0.3">
      <c r="A8" s="3">
        <v>20000</v>
      </c>
      <c r="B8" s="16">
        <v>2250000</v>
      </c>
      <c r="C8" s="18">
        <f t="shared" si="0"/>
        <v>375000</v>
      </c>
      <c r="K8">
        <f>INDEX(OutputValues,4,$J$4)</f>
        <v>2250000</v>
      </c>
    </row>
    <row r="9" spans="1:11" x14ac:dyDescent="0.3">
      <c r="A9" s="3">
        <v>25000</v>
      </c>
      <c r="B9" s="16">
        <v>2625000</v>
      </c>
      <c r="C9" s="18">
        <f t="shared" si="0"/>
        <v>375000</v>
      </c>
      <c r="K9">
        <f>INDEX(OutputValues,5,$J$4)</f>
        <v>2625000</v>
      </c>
    </row>
    <row r="10" spans="1:11" x14ac:dyDescent="0.3">
      <c r="A10" s="3">
        <v>30000</v>
      </c>
      <c r="B10" s="16">
        <v>3000000</v>
      </c>
      <c r="C10" s="18">
        <f t="shared" si="0"/>
        <v>375000</v>
      </c>
      <c r="K10">
        <f>INDEX(OutputValues,6,$J$4)</f>
        <v>3000000</v>
      </c>
    </row>
    <row r="11" spans="1:11" x14ac:dyDescent="0.3">
      <c r="A11" s="3">
        <v>35000</v>
      </c>
      <c r="B11" s="16">
        <v>3375000</v>
      </c>
      <c r="C11" s="18">
        <f t="shared" si="0"/>
        <v>375000</v>
      </c>
      <c r="K11">
        <f>INDEX(OutputValues,7,$J$4)</f>
        <v>3375000</v>
      </c>
    </row>
    <row r="12" spans="1:11" x14ac:dyDescent="0.3">
      <c r="A12" s="3">
        <v>40000</v>
      </c>
      <c r="B12" s="16">
        <v>3750000</v>
      </c>
      <c r="C12" s="18">
        <f t="shared" si="0"/>
        <v>375000</v>
      </c>
      <c r="K12">
        <f>INDEX(OutputValues,8,$J$4)</f>
        <v>3750000</v>
      </c>
    </row>
    <row r="13" spans="1:11" x14ac:dyDescent="0.3">
      <c r="A13" s="3">
        <v>45000</v>
      </c>
      <c r="B13" s="16">
        <v>4125000</v>
      </c>
      <c r="C13" s="18">
        <f t="shared" si="0"/>
        <v>375000</v>
      </c>
      <c r="K13">
        <f>INDEX(OutputValues,9,$J$4)</f>
        <v>4125000</v>
      </c>
    </row>
    <row r="14" spans="1:11" x14ac:dyDescent="0.3">
      <c r="A14" s="3">
        <v>50000</v>
      </c>
      <c r="B14" s="17">
        <v>4500000</v>
      </c>
      <c r="C14" s="18">
        <f t="shared" si="0"/>
        <v>375000</v>
      </c>
      <c r="K14">
        <f>INDEX(OutputValues,10,$J$4)</f>
        <v>4500000</v>
      </c>
    </row>
  </sheetData>
  <dataValidations count="1">
    <dataValidation type="list" allowBlank="1" showInputMessage="1" showErrorMessage="1" sqref="K4">
      <formula1>OutputAddresses</formula1>
    </dataValidation>
  </dataValidations>
  <pageMargins left="0.7" right="0.7" top="0.75" bottom="0.75" header="0.3" footer="0.3"/>
  <drawing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13"/>
  <sheetViews>
    <sheetView workbookViewId="0"/>
  </sheetViews>
  <sheetFormatPr defaultRowHeight="14.4" x14ac:dyDescent="0.3"/>
  <cols>
    <col min="2" max="2" width="9.88671875" bestFit="1" customWidth="1"/>
  </cols>
  <sheetData>
    <row r="1" spans="1:11" x14ac:dyDescent="0.3">
      <c r="A1" s="1" t="s">
        <v>10</v>
      </c>
      <c r="K1" s="6" t="str">
        <f>CONCATENATE("Sensitivity of ",$K$4," to ","Crude 2 available")</f>
        <v>Sensitivity of Total_revenue to Crude 2 available</v>
      </c>
    </row>
    <row r="3" spans="1:11" x14ac:dyDescent="0.3">
      <c r="A3" t="s">
        <v>42</v>
      </c>
      <c r="K3" t="s">
        <v>11</v>
      </c>
    </row>
    <row r="4" spans="1:11" ht="69" x14ac:dyDescent="0.3">
      <c r="B4" s="4" t="s">
        <v>30</v>
      </c>
      <c r="C4" s="4" t="s">
        <v>7</v>
      </c>
      <c r="J4" s="6">
        <f>MATCH($K$4,OutputAddresses,0)</f>
        <v>1</v>
      </c>
      <c r="K4" s="5" t="s">
        <v>30</v>
      </c>
    </row>
    <row r="5" spans="1:11" x14ac:dyDescent="0.3">
      <c r="A5" s="3">
        <v>10000</v>
      </c>
      <c r="B5" s="15">
        <v>975000</v>
      </c>
      <c r="K5">
        <f>INDEX(OutputValues,1,$J$4)</f>
        <v>975000</v>
      </c>
    </row>
    <row r="6" spans="1:11" x14ac:dyDescent="0.3">
      <c r="A6" s="3">
        <v>15000</v>
      </c>
      <c r="B6" s="16">
        <v>1237500</v>
      </c>
      <c r="C6" s="18">
        <f t="shared" ref="C6:C13" si="0">B6-B5</f>
        <v>262500</v>
      </c>
      <c r="K6">
        <f>INDEX(OutputValues,2,$J$4)</f>
        <v>1237500</v>
      </c>
    </row>
    <row r="7" spans="1:11" x14ac:dyDescent="0.3">
      <c r="A7" s="3">
        <v>20000</v>
      </c>
      <c r="B7" s="16">
        <v>1500000</v>
      </c>
      <c r="C7" s="18">
        <f t="shared" si="0"/>
        <v>262500</v>
      </c>
      <c r="K7">
        <f>INDEX(OutputValues,3,$J$4)</f>
        <v>1500000</v>
      </c>
    </row>
    <row r="8" spans="1:11" x14ac:dyDescent="0.3">
      <c r="A8" s="3">
        <v>25000</v>
      </c>
      <c r="B8" s="16">
        <v>1750000</v>
      </c>
      <c r="C8" s="18">
        <f t="shared" si="0"/>
        <v>250000</v>
      </c>
      <c r="K8">
        <f>INDEX(OutputValues,4,$J$4)</f>
        <v>1750000</v>
      </c>
    </row>
    <row r="9" spans="1:11" x14ac:dyDescent="0.3">
      <c r="A9" s="3">
        <v>30000</v>
      </c>
      <c r="B9" s="16">
        <v>2000000</v>
      </c>
      <c r="C9" s="18">
        <f t="shared" si="0"/>
        <v>250000</v>
      </c>
      <c r="K9">
        <f>INDEX(OutputValues,5,$J$4)</f>
        <v>2000000</v>
      </c>
    </row>
    <row r="10" spans="1:11" x14ac:dyDescent="0.3">
      <c r="A10" s="3">
        <v>35000</v>
      </c>
      <c r="B10" s="16">
        <v>2250000</v>
      </c>
      <c r="C10" s="18">
        <f t="shared" si="0"/>
        <v>250000</v>
      </c>
      <c r="K10">
        <f>INDEX(OutputValues,6,$J$4)</f>
        <v>2250000</v>
      </c>
    </row>
    <row r="11" spans="1:11" x14ac:dyDescent="0.3">
      <c r="A11" s="3">
        <v>40000</v>
      </c>
      <c r="B11" s="16">
        <v>2500000</v>
      </c>
      <c r="C11" s="18">
        <f t="shared" si="0"/>
        <v>250000</v>
      </c>
      <c r="K11">
        <f>INDEX(OutputValues,7,$J$4)</f>
        <v>2500000</v>
      </c>
    </row>
    <row r="12" spans="1:11" x14ac:dyDescent="0.3">
      <c r="A12" s="3">
        <v>45000</v>
      </c>
      <c r="B12" s="16">
        <v>2750000</v>
      </c>
      <c r="C12" s="18">
        <f t="shared" si="0"/>
        <v>250000</v>
      </c>
      <c r="K12">
        <f>INDEX(OutputValues,8,$J$4)</f>
        <v>2750000</v>
      </c>
    </row>
    <row r="13" spans="1:11" x14ac:dyDescent="0.3">
      <c r="A13" s="3">
        <v>50000</v>
      </c>
      <c r="B13" s="17">
        <v>3000000</v>
      </c>
      <c r="C13" s="18">
        <f t="shared" si="0"/>
        <v>250000</v>
      </c>
      <c r="K13">
        <f>INDEX(OutputValues,9,$J$4)</f>
        <v>3000000</v>
      </c>
    </row>
  </sheetData>
  <dataValidations count="1">
    <dataValidation type="list" allowBlank="1" showInputMessage="1" showErrorMessage="1" sqref="K4">
      <formula1>OutputAddresses</formula1>
    </dataValidation>
  </dataValidations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16</vt:i4>
      </vt:variant>
    </vt:vector>
  </HeadingPairs>
  <TitlesOfParts>
    <vt:vector size="19" baseType="lpstr">
      <vt:lpstr>Model</vt:lpstr>
      <vt:lpstr>STS_1</vt:lpstr>
      <vt:lpstr>STS_2</vt:lpstr>
      <vt:lpstr>Available</vt:lpstr>
      <vt:lpstr>Barrels_sold</vt:lpstr>
      <vt:lpstr>Model!Blending_plan</vt:lpstr>
      <vt:lpstr>STS_1!ChartData</vt:lpstr>
      <vt:lpstr>STS_2!ChartData</vt:lpstr>
      <vt:lpstr>STS_1!InputValues</vt:lpstr>
      <vt:lpstr>STS_2!InputValues</vt:lpstr>
      <vt:lpstr>Leftover</vt:lpstr>
      <vt:lpstr>STS_1!OutputAddresses</vt:lpstr>
      <vt:lpstr>STS_2!OutputAddresses</vt:lpstr>
      <vt:lpstr>STS_1!OutputValues</vt:lpstr>
      <vt:lpstr>STS_2!OutputValues</vt:lpstr>
      <vt:lpstr>Quality_obtained</vt:lpstr>
      <vt:lpstr>Quality_required</vt:lpstr>
      <vt:lpstr>Total_revenue</vt:lpstr>
      <vt:lpstr>Used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Albright</dc:creator>
  <cp:lastModifiedBy>Chris</cp:lastModifiedBy>
  <cp:lastPrinted>2003-06-25T18:41:51Z</cp:lastPrinted>
  <dcterms:created xsi:type="dcterms:W3CDTF">1997-08-23T19:50:09Z</dcterms:created>
  <dcterms:modified xsi:type="dcterms:W3CDTF">2014-03-10T00:19:08Z</dcterms:modified>
</cp:coreProperties>
</file>